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3" i="1" s="1"/>
  <c r="D48" i="1" s="1"/>
  <c r="D36" i="1"/>
  <c r="E35" i="1"/>
  <c r="A35" i="1"/>
  <c r="D34" i="1"/>
  <c r="F34" i="1" s="1"/>
  <c r="F33" i="1"/>
  <c r="F32" i="1"/>
  <c r="D31" i="1"/>
  <c r="F31" i="1" s="1"/>
  <c r="F30" i="1"/>
  <c r="E29" i="1"/>
  <c r="E37" i="1" s="1"/>
  <c r="A29" i="1"/>
  <c r="A37" i="1" s="1"/>
  <c r="D28" i="1"/>
  <c r="F28" i="1" s="1"/>
  <c r="D27" i="1"/>
  <c r="F27" i="1" s="1"/>
  <c r="D26" i="1"/>
  <c r="F26" i="1" s="1"/>
  <c r="A26" i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F16" i="1"/>
  <c r="D15" i="1"/>
  <c r="F15" i="1" s="1"/>
  <c r="D14" i="1"/>
  <c r="D29" i="1" s="1"/>
  <c r="A12" i="1"/>
  <c r="D11" i="1"/>
  <c r="F11" i="1" s="1"/>
  <c r="D9" i="1"/>
  <c r="F9" i="1" s="1"/>
  <c r="D8" i="1"/>
  <c r="F8" i="1" s="1"/>
  <c r="D7" i="1"/>
  <c r="F7" i="1" s="1"/>
  <c r="E5" i="1"/>
  <c r="D5" i="1"/>
  <c r="F35" i="1" l="1"/>
  <c r="F14" i="1"/>
  <c r="D12" i="1"/>
  <c r="D35" i="1"/>
  <c r="D37" i="1" s="1"/>
  <c r="F29" i="1"/>
  <c r="F37" i="1" l="1"/>
  <c r="D38" i="1"/>
</calcChain>
</file>

<file path=xl/sharedStrings.xml><?xml version="1.0" encoding="utf-8"?>
<sst xmlns="http://schemas.openxmlformats.org/spreadsheetml/2006/main" count="51" uniqueCount="46">
  <si>
    <t xml:space="preserve">Coates Parish council 2023/24 financial records  </t>
  </si>
  <si>
    <t>Actual 2022/23</t>
  </si>
  <si>
    <t>Budget (23/24)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</si>
  <si>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</si>
  <si>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</si>
  <si>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</si>
  <si>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</si>
  <si>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</si>
  <si>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</si>
  <si>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</si>
  <si>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bank compensation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</si>
  <si>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</si>
  <si>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</si>
  <si>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</si>
  <si>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</si>
  <si>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</si>
  <si>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</si>
  <si>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</si>
  <si>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</si>
  <si>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</si>
  <si>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</si>
  <si>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</si>
  <si>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</si>
  <si>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</si>
  <si>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Playground inspection / maintenance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</si>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</sst>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166" fontId="3" fillId="0" borderId="0" xfId="0" applyNumberFormat="1" applyFo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  <xf numFmtId="164" fontId="6" fillId="0" borderId="0" xfId="2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3-24%20Bank%20transactions%20&amp;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reasurers account"/>
      <sheetName val="Bank precept account"/>
      <sheetName val="Bank fiesta account"/>
      <sheetName val="receipts-payments analysis"/>
      <sheetName val="Bank reconciliation  "/>
      <sheetName val=" Sheet 6"/>
      <sheetName val="Sheet 7"/>
    </sheetNames>
    <sheetDataSet>
      <sheetData sheetId="0">
        <row r="6">
          <cell r="F6">
            <v>868.83</v>
          </cell>
        </row>
        <row r="60">
          <cell r="F60">
            <v>145.0300000000002</v>
          </cell>
        </row>
      </sheetData>
      <sheetData sheetId="1">
        <row r="7">
          <cell r="E7">
            <v>6649.15</v>
          </cell>
        </row>
        <row r="33">
          <cell r="E33">
            <v>10839.51</v>
          </cell>
        </row>
      </sheetData>
      <sheetData sheetId="2"/>
      <sheetData sheetId="3">
        <row r="117">
          <cell r="C117">
            <v>10500</v>
          </cell>
          <cell r="D117">
            <v>110.19999999999999</v>
          </cell>
          <cell r="E117">
            <v>2580.16</v>
          </cell>
          <cell r="F117">
            <v>0</v>
          </cell>
          <cell r="M117">
            <v>109.84</v>
          </cell>
          <cell r="S117">
            <v>3672</v>
          </cell>
          <cell r="T117">
            <v>0</v>
          </cell>
          <cell r="U117">
            <v>180</v>
          </cell>
          <cell r="V117">
            <v>376.8</v>
          </cell>
          <cell r="W117">
            <v>126.43</v>
          </cell>
          <cell r="X117">
            <v>0</v>
          </cell>
          <cell r="Y117">
            <v>0</v>
          </cell>
          <cell r="Z117">
            <v>612.92999999999995</v>
          </cell>
          <cell r="AA117">
            <v>170</v>
          </cell>
          <cell r="AB117">
            <v>19</v>
          </cell>
          <cell r="AC117">
            <v>98.4</v>
          </cell>
          <cell r="AD117">
            <v>50</v>
          </cell>
          <cell r="AF117">
            <v>35</v>
          </cell>
          <cell r="AG117">
            <v>1085</v>
          </cell>
          <cell r="AH117">
            <v>0</v>
          </cell>
          <cell r="AI117">
            <v>0</v>
          </cell>
        </row>
        <row r="119">
          <cell r="N119">
            <v>3188.4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13" workbookViewId="0">
      <selection activeCell="H27" sqref="H27"/>
    </sheetView>
  </sheetViews>
  <sheetFormatPr defaultRowHeight="14.25" x14ac:dyDescent="0.2"/>
  <cols>
    <col min="1" max="1" width="10.140625" style="2" customWidth="1"/>
    <col min="2" max="2" width="10.85546875" style="2" customWidth="1"/>
    <col min="3" max="3" width="35" style="2" customWidth="1"/>
    <col min="4" max="4" width="11.28515625" style="2" customWidth="1"/>
    <col min="5" max="5" width="10.42578125" style="2" customWidth="1"/>
    <col min="6" max="6" width="9.42578125" style="2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10.140625" style="2" bestFit="1" customWidth="1"/>
    <col min="13" max="16384" width="9.140625" style="2"/>
  </cols>
  <sheetData>
    <row r="1" spans="1:14" ht="15" x14ac:dyDescent="0.25">
      <c r="A1" s="1" t="s">
        <v>0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15" x14ac:dyDescent="0.25">
      <c r="A3" s="3"/>
      <c r="B3" s="3"/>
      <c r="C3" s="4"/>
      <c r="D3" s="3"/>
      <c r="E3" s="3"/>
      <c r="F3" s="3"/>
      <c r="G3" s="3"/>
    </row>
    <row r="4" spans="1:14" ht="30" x14ac:dyDescent="0.25">
      <c r="A4" s="5" t="s">
        <v>1</v>
      </c>
      <c r="B4" s="6"/>
      <c r="C4" s="6"/>
      <c r="D4" s="7">
        <v>45349</v>
      </c>
      <c r="E4" s="8" t="s">
        <v>2</v>
      </c>
      <c r="F4" s="8" t="s">
        <v>3</v>
      </c>
      <c r="G4" s="9"/>
    </row>
    <row r="5" spans="1:14" ht="15" x14ac:dyDescent="0.25">
      <c r="A5" s="10">
        <v>9872.33</v>
      </c>
      <c r="B5" s="11"/>
      <c r="C5" s="9" t="s">
        <v>4</v>
      </c>
      <c r="D5" s="12">
        <f>'[1]Bank precept account'!E7+'[1]Bank treasurers account'!F6</f>
        <v>7517.98</v>
      </c>
      <c r="E5" s="12">
        <f>D5</f>
        <v>7517.98</v>
      </c>
      <c r="F5" s="9"/>
      <c r="G5" s="9"/>
    </row>
    <row r="6" spans="1:14" ht="15" x14ac:dyDescent="0.25">
      <c r="A6" s="13"/>
      <c r="B6" s="3"/>
      <c r="C6" s="14" t="s">
        <v>5</v>
      </c>
      <c r="D6" s="13"/>
      <c r="E6" s="3"/>
      <c r="F6" s="3"/>
      <c r="G6" s="3"/>
      <c r="K6" s="9"/>
      <c r="L6" s="13"/>
    </row>
    <row r="7" spans="1:14" ht="15" x14ac:dyDescent="0.25">
      <c r="A7" s="12">
        <v>10000</v>
      </c>
      <c r="B7" s="15"/>
      <c r="C7" s="3" t="s">
        <v>6</v>
      </c>
      <c r="D7" s="12">
        <f>'[1]receipts-payments analysis'!C117</f>
        <v>10500</v>
      </c>
      <c r="E7" s="16">
        <v>10500</v>
      </c>
      <c r="F7" s="17">
        <f>E7-D7</f>
        <v>0</v>
      </c>
      <c r="G7" s="3"/>
      <c r="K7" s="3"/>
      <c r="L7" s="12"/>
    </row>
    <row r="8" spans="1:14" ht="15" x14ac:dyDescent="0.25">
      <c r="A8" s="12">
        <v>19.149999999999999</v>
      </c>
      <c r="B8" s="15"/>
      <c r="C8" s="3" t="s">
        <v>7</v>
      </c>
      <c r="D8" s="12">
        <f>'[1]receipts-payments analysis'!D117</f>
        <v>110.19999999999999</v>
      </c>
      <c r="E8" s="16">
        <v>5</v>
      </c>
      <c r="F8" s="17">
        <f>E8-D8</f>
        <v>-105.19999999999999</v>
      </c>
      <c r="G8" s="3"/>
      <c r="K8" s="3"/>
      <c r="L8" s="12"/>
    </row>
    <row r="9" spans="1:14" ht="15" x14ac:dyDescent="0.25">
      <c r="A9" s="12"/>
      <c r="B9" s="15"/>
      <c r="C9" s="3" t="s">
        <v>8</v>
      </c>
      <c r="D9" s="12">
        <f>'[1]receipts-payments analysis'!E117</f>
        <v>2580.16</v>
      </c>
      <c r="E9" s="16">
        <v>0</v>
      </c>
      <c r="F9" s="17">
        <f>E9-D9</f>
        <v>-2580.16</v>
      </c>
      <c r="G9" s="3"/>
      <c r="K9" s="3"/>
      <c r="L9" s="12"/>
    </row>
    <row r="10" spans="1:14" ht="15" x14ac:dyDescent="0.25">
      <c r="A10" s="12"/>
      <c r="B10" s="15"/>
      <c r="C10" s="3" t="s">
        <v>9</v>
      </c>
      <c r="D10" s="12"/>
      <c r="E10" s="16"/>
      <c r="F10" s="17"/>
      <c r="G10" s="3"/>
      <c r="K10" s="3"/>
      <c r="L10" s="12"/>
    </row>
    <row r="11" spans="1:14" ht="15" x14ac:dyDescent="0.25">
      <c r="A11" s="12">
        <v>100</v>
      </c>
      <c r="B11" s="15"/>
      <c r="C11" s="3" t="s">
        <v>10</v>
      </c>
      <c r="D11" s="12">
        <f>'[1]receipts-payments analysis'!F117</f>
        <v>0</v>
      </c>
      <c r="E11" s="16">
        <v>0</v>
      </c>
      <c r="F11" s="17">
        <f t="shared" ref="F11" si="0">E11-D11</f>
        <v>0</v>
      </c>
      <c r="G11" s="3"/>
      <c r="K11" s="3"/>
      <c r="L11" s="12"/>
    </row>
    <row r="12" spans="1:14" ht="15" x14ac:dyDescent="0.25">
      <c r="A12" s="18">
        <f>SUM(A5:A11)</f>
        <v>19991.480000000003</v>
      </c>
      <c r="B12" s="11"/>
      <c r="C12" s="19" t="s">
        <v>11</v>
      </c>
      <c r="D12" s="18">
        <f>SUM(D5:D11)</f>
        <v>20708.34</v>
      </c>
      <c r="E12" s="18"/>
      <c r="F12" s="18"/>
      <c r="G12" s="9"/>
      <c r="J12" s="20"/>
      <c r="K12" s="21"/>
      <c r="L12" s="22"/>
      <c r="M12" s="20"/>
      <c r="N12" s="20"/>
    </row>
    <row r="13" spans="1:14" ht="30" x14ac:dyDescent="0.25">
      <c r="A13" s="13"/>
      <c r="B13" s="3"/>
      <c r="C13" s="14" t="s">
        <v>12</v>
      </c>
      <c r="D13" s="13"/>
      <c r="E13" s="23" t="s">
        <v>2</v>
      </c>
      <c r="F13" s="4" t="s">
        <v>3</v>
      </c>
      <c r="G13" s="3"/>
      <c r="J13" s="20"/>
      <c r="K13" s="21"/>
      <c r="L13" s="24"/>
      <c r="M13" s="20"/>
      <c r="N13" s="20"/>
    </row>
    <row r="14" spans="1:14" ht="15" x14ac:dyDescent="0.25">
      <c r="A14" s="25">
        <v>36.33</v>
      </c>
      <c r="B14" s="13"/>
      <c r="C14" s="3" t="s">
        <v>13</v>
      </c>
      <c r="D14" s="26">
        <f>'[1]receipts-payments analysis'!M117</f>
        <v>109.84</v>
      </c>
      <c r="E14" s="17">
        <v>55</v>
      </c>
      <c r="F14" s="17">
        <f t="shared" ref="F14:F28" si="1">E14-D14</f>
        <v>-54.84</v>
      </c>
      <c r="G14" s="3"/>
      <c r="J14" s="20"/>
      <c r="K14" s="27"/>
      <c r="L14" s="28"/>
      <c r="M14" s="20"/>
      <c r="N14" s="20"/>
    </row>
    <row r="15" spans="1:14" ht="15" x14ac:dyDescent="0.25">
      <c r="A15" s="17">
        <v>3991.5</v>
      </c>
      <c r="B15" s="13"/>
      <c r="C15" s="3" t="s">
        <v>14</v>
      </c>
      <c r="D15" s="29">
        <f>'[1]receipts-payments analysis'!N119</f>
        <v>3188.4</v>
      </c>
      <c r="E15" s="17">
        <v>3250</v>
      </c>
      <c r="F15" s="17">
        <f t="shared" si="1"/>
        <v>61.599999999999909</v>
      </c>
      <c r="G15" s="3"/>
      <c r="I15" s="20"/>
      <c r="J15" s="30"/>
      <c r="K15" s="27"/>
      <c r="L15" s="31"/>
      <c r="M15" s="20"/>
      <c r="N15" s="20"/>
    </row>
    <row r="16" spans="1:14" ht="15" x14ac:dyDescent="0.25">
      <c r="A16" s="17">
        <v>0</v>
      </c>
      <c r="B16" s="13"/>
      <c r="C16" s="3" t="s">
        <v>15</v>
      </c>
      <c r="D16" s="29">
        <v>0</v>
      </c>
      <c r="E16" s="17">
        <v>50</v>
      </c>
      <c r="F16" s="17">
        <f t="shared" si="1"/>
        <v>50</v>
      </c>
      <c r="G16" s="3"/>
      <c r="I16" s="20"/>
      <c r="J16" s="30"/>
      <c r="K16" s="27"/>
      <c r="L16" s="32"/>
      <c r="M16" s="20"/>
      <c r="N16" s="20"/>
    </row>
    <row r="17" spans="1:14" ht="15" x14ac:dyDescent="0.25">
      <c r="A17" s="17">
        <v>3366</v>
      </c>
      <c r="B17" s="3"/>
      <c r="C17" s="3" t="s">
        <v>16</v>
      </c>
      <c r="D17" s="29">
        <f>'[1]receipts-payments analysis'!S117</f>
        <v>3672</v>
      </c>
      <c r="E17" s="17">
        <v>3672</v>
      </c>
      <c r="F17" s="17">
        <f t="shared" si="1"/>
        <v>0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87.5</v>
      </c>
      <c r="B18" s="3"/>
      <c r="C18" s="3" t="s">
        <v>17</v>
      </c>
      <c r="D18" s="29">
        <f>'[1]receipts-payments analysis'!U117</f>
        <v>180</v>
      </c>
      <c r="E18" s="17">
        <v>192</v>
      </c>
      <c r="F18" s="17">
        <f t="shared" si="1"/>
        <v>12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416.4</v>
      </c>
      <c r="B19" s="3"/>
      <c r="C19" s="3" t="s">
        <v>18</v>
      </c>
      <c r="D19" s="29">
        <f>'[1]receipts-payments analysis'!V117</f>
        <v>376.8</v>
      </c>
      <c r="E19" s="17">
        <v>458</v>
      </c>
      <c r="F19" s="17">
        <f t="shared" si="1"/>
        <v>81.199999999999989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121.46</v>
      </c>
      <c r="B20" s="3"/>
      <c r="C20" s="3" t="s">
        <v>19</v>
      </c>
      <c r="D20" s="29">
        <f>'[1]receipts-payments analysis'!W117</f>
        <v>126.43</v>
      </c>
      <c r="E20" s="17">
        <v>133</v>
      </c>
      <c r="F20" s="17">
        <f t="shared" si="1"/>
        <v>6.5699999999999932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185</v>
      </c>
      <c r="B21" s="3"/>
      <c r="C21" s="3" t="s">
        <v>20</v>
      </c>
      <c r="D21" s="29">
        <f>'[1]receipts-payments analysis'!X117</f>
        <v>0</v>
      </c>
      <c r="E21" s="17">
        <v>220</v>
      </c>
      <c r="F21" s="17">
        <f t="shared" si="1"/>
        <v>220</v>
      </c>
      <c r="G21" s="3"/>
      <c r="I21" s="20"/>
      <c r="J21" s="30"/>
      <c r="K21" s="27"/>
      <c r="L21" s="31"/>
      <c r="M21" s="20"/>
      <c r="N21" s="20"/>
    </row>
    <row r="22" spans="1:14" ht="15" x14ac:dyDescent="0.25">
      <c r="A22" s="17">
        <v>31.5</v>
      </c>
      <c r="B22" s="3"/>
      <c r="C22" s="3" t="s">
        <v>21</v>
      </c>
      <c r="D22" s="29">
        <f>'[1]receipts-payments analysis'!Y117</f>
        <v>0</v>
      </c>
      <c r="E22" s="17">
        <v>35</v>
      </c>
      <c r="F22" s="17">
        <f t="shared" si="1"/>
        <v>35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577.66</v>
      </c>
      <c r="B23" s="3"/>
      <c r="C23" s="3" t="s">
        <v>22</v>
      </c>
      <c r="D23" s="29">
        <f>'[1]receipts-payments analysis'!Z117</f>
        <v>612.92999999999995</v>
      </c>
      <c r="E23" s="17">
        <v>578</v>
      </c>
      <c r="F23" s="17">
        <f t="shared" si="1"/>
        <v>-34.92999999999995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76.5</v>
      </c>
      <c r="B24" s="3"/>
      <c r="C24" s="3" t="s">
        <v>23</v>
      </c>
      <c r="D24" s="29">
        <f>'[1]receipts-payments analysis'!AA117</f>
        <v>170</v>
      </c>
      <c r="E24" s="17">
        <v>165</v>
      </c>
      <c r="F24" s="17">
        <f t="shared" si="1"/>
        <v>-5</v>
      </c>
      <c r="G24" s="3"/>
      <c r="I24" s="20"/>
      <c r="J24" s="30"/>
      <c r="K24" s="27"/>
      <c r="L24" s="31"/>
      <c r="M24" s="20"/>
      <c r="N24" s="20"/>
    </row>
    <row r="25" spans="1:14" ht="15" x14ac:dyDescent="0.25">
      <c r="A25" s="17">
        <v>0</v>
      </c>
      <c r="B25" s="13"/>
      <c r="C25" s="3" t="s">
        <v>9</v>
      </c>
      <c r="D25" s="29">
        <f>'[1]receipts-payments analysis'!AB117</f>
        <v>19</v>
      </c>
      <c r="E25" s="17"/>
      <c r="F25" s="17">
        <f t="shared" si="1"/>
        <v>-19</v>
      </c>
      <c r="G25" s="3"/>
      <c r="I25" s="20"/>
      <c r="J25" s="30"/>
      <c r="K25" s="27"/>
      <c r="L25" s="32"/>
      <c r="M25" s="20"/>
      <c r="N25" s="20"/>
    </row>
    <row r="26" spans="1:14" ht="15" x14ac:dyDescent="0.25">
      <c r="A26" s="17">
        <f>128.4+3095.46</f>
        <v>3223.86</v>
      </c>
      <c r="B26" s="3"/>
      <c r="C26" s="3" t="s">
        <v>24</v>
      </c>
      <c r="D26" s="29">
        <f>'[1]receipts-payments analysis'!AC117+'[1]receipts-payments analysis'!AD117</f>
        <v>148.4</v>
      </c>
      <c r="E26" s="17">
        <v>1000</v>
      </c>
      <c r="F26" s="17">
        <f t="shared" si="1"/>
        <v>851.6</v>
      </c>
      <c r="G26" s="3"/>
      <c r="I26" s="20"/>
      <c r="J26" s="30"/>
      <c r="K26" s="27"/>
      <c r="L26" s="31"/>
      <c r="M26" s="20"/>
      <c r="N26" s="20"/>
    </row>
    <row r="27" spans="1:14" ht="15" x14ac:dyDescent="0.25">
      <c r="A27" s="17">
        <v>35</v>
      </c>
      <c r="B27" s="3"/>
      <c r="C27" s="3" t="s">
        <v>25</v>
      </c>
      <c r="D27" s="29">
        <f>'[1]receipts-payments analysis'!AF117</f>
        <v>35</v>
      </c>
      <c r="E27" s="17">
        <v>40</v>
      </c>
      <c r="F27" s="17">
        <f t="shared" si="1"/>
        <v>5</v>
      </c>
      <c r="G27" s="3"/>
      <c r="I27" s="20"/>
      <c r="J27" s="30"/>
      <c r="K27" s="27"/>
      <c r="L27" s="31"/>
      <c r="M27" s="20"/>
      <c r="N27" s="20"/>
    </row>
    <row r="28" spans="1:14" ht="15" x14ac:dyDescent="0.25">
      <c r="A28" s="17">
        <v>0</v>
      </c>
      <c r="B28" s="3"/>
      <c r="C28" s="3" t="s">
        <v>26</v>
      </c>
      <c r="D28" s="29">
        <f>'[1]receipts-payments analysis'!AG117</f>
        <v>1085</v>
      </c>
      <c r="E28" s="17">
        <v>1000</v>
      </c>
      <c r="F28" s="17">
        <f t="shared" si="1"/>
        <v>-85</v>
      </c>
      <c r="G28" s="3"/>
      <c r="I28" s="20"/>
      <c r="J28" s="30"/>
      <c r="K28" s="27"/>
      <c r="L28" s="32"/>
      <c r="M28" s="20"/>
      <c r="N28" s="20"/>
    </row>
    <row r="29" spans="1:14" ht="15.75" thickBot="1" x14ac:dyDescent="0.3">
      <c r="A29" s="33">
        <f>SUM(A14:A28)</f>
        <v>12148.71</v>
      </c>
      <c r="B29" s="3"/>
      <c r="C29" s="34" t="s">
        <v>27</v>
      </c>
      <c r="D29" s="33">
        <f>SUM(D14:D28)</f>
        <v>9723.7999999999993</v>
      </c>
      <c r="E29" s="33">
        <f>SUM(E14:E28)</f>
        <v>10848</v>
      </c>
      <c r="F29" s="33">
        <f>SUM(F14:F28)</f>
        <v>1124.1999999999998</v>
      </c>
      <c r="G29" s="3"/>
      <c r="I29" s="20"/>
      <c r="J29" s="30"/>
      <c r="K29" s="21"/>
      <c r="L29" s="31"/>
      <c r="M29" s="20"/>
      <c r="N29" s="20"/>
    </row>
    <row r="30" spans="1:14" ht="15.75" thickTop="1" x14ac:dyDescent="0.25">
      <c r="A30" s="17"/>
      <c r="B30" s="35" t="s">
        <v>28</v>
      </c>
      <c r="C30" s="3" t="s">
        <v>29</v>
      </c>
      <c r="D30" s="17"/>
      <c r="E30" s="17">
        <v>0</v>
      </c>
      <c r="F30" s="17">
        <f t="shared" ref="F30:F35" si="2">E30-D30</f>
        <v>0</v>
      </c>
      <c r="G30" s="3"/>
      <c r="I30" s="20"/>
      <c r="J30" s="30"/>
      <c r="K30" s="27"/>
      <c r="L30" s="32"/>
      <c r="M30" s="20"/>
      <c r="N30" s="20"/>
    </row>
    <row r="31" spans="1:14" ht="15" x14ac:dyDescent="0.25">
      <c r="A31" s="17">
        <v>157</v>
      </c>
      <c r="B31" s="3"/>
      <c r="C31" s="3" t="s">
        <v>30</v>
      </c>
      <c r="D31" s="29">
        <f>'[1]receipts-payments analysis'!AH117</f>
        <v>0</v>
      </c>
      <c r="E31" s="17"/>
      <c r="F31" s="17">
        <f t="shared" si="2"/>
        <v>0</v>
      </c>
      <c r="G31" s="3"/>
      <c r="I31" s="20"/>
      <c r="J31" s="30"/>
      <c r="K31" s="27"/>
      <c r="L31" s="31"/>
      <c r="M31" s="20"/>
      <c r="N31" s="20"/>
    </row>
    <row r="32" spans="1:14" x14ac:dyDescent="0.2">
      <c r="A32" s="17"/>
      <c r="B32" s="3"/>
      <c r="C32" s="3" t="s">
        <v>31</v>
      </c>
      <c r="D32" s="17">
        <v>0</v>
      </c>
      <c r="E32" s="17"/>
      <c r="F32" s="17">
        <f t="shared" si="2"/>
        <v>0</v>
      </c>
      <c r="G32" s="3"/>
      <c r="I32" s="20"/>
      <c r="J32" s="30"/>
      <c r="K32" s="27"/>
      <c r="L32" s="32"/>
      <c r="M32" s="20"/>
      <c r="N32" s="20"/>
    </row>
    <row r="33" spans="1:14" x14ac:dyDescent="0.2">
      <c r="A33" s="17"/>
      <c r="B33" s="3"/>
      <c r="C33" s="3" t="s">
        <v>32</v>
      </c>
      <c r="D33" s="17">
        <v>0</v>
      </c>
      <c r="E33" s="17">
        <v>250</v>
      </c>
      <c r="F33" s="17">
        <f t="shared" si="2"/>
        <v>250</v>
      </c>
      <c r="G33" s="3"/>
      <c r="I33" s="20"/>
      <c r="J33" s="30"/>
      <c r="K33" s="27"/>
      <c r="L33" s="32"/>
      <c r="M33" s="20"/>
      <c r="N33" s="20"/>
    </row>
    <row r="34" spans="1:14" ht="15" x14ac:dyDescent="0.25">
      <c r="A34" s="17">
        <v>19.079999999999998</v>
      </c>
      <c r="B34" s="9"/>
      <c r="C34" s="3" t="s">
        <v>33</v>
      </c>
      <c r="D34" s="29">
        <f>'[1]receipts-payments analysis'!T117</f>
        <v>0</v>
      </c>
      <c r="E34" s="17"/>
      <c r="F34" s="17">
        <f t="shared" si="2"/>
        <v>0</v>
      </c>
      <c r="G34" s="3"/>
      <c r="I34" s="20"/>
      <c r="J34" s="30"/>
      <c r="K34" s="27"/>
      <c r="L34" s="31"/>
      <c r="M34" s="20"/>
      <c r="N34" s="20"/>
    </row>
    <row r="35" spans="1:14" ht="15.75" thickBot="1" x14ac:dyDescent="0.3">
      <c r="A35" s="33">
        <f>SUM(A30:A34)</f>
        <v>176.07999999999998</v>
      </c>
      <c r="B35" s="9" t="s">
        <v>28</v>
      </c>
      <c r="C35" s="34" t="s">
        <v>27</v>
      </c>
      <c r="D35" s="33">
        <f>SUM(D30:D34)</f>
        <v>0</v>
      </c>
      <c r="E35" s="33">
        <f>SUM(E30:E34)</f>
        <v>250</v>
      </c>
      <c r="F35" s="33">
        <f t="shared" si="2"/>
        <v>250</v>
      </c>
      <c r="G35" s="3"/>
      <c r="I35" s="20"/>
      <c r="J35" s="30"/>
      <c r="K35" s="21"/>
      <c r="L35" s="31"/>
      <c r="M35" s="20"/>
      <c r="N35" s="20"/>
    </row>
    <row r="36" spans="1:14" ht="15.75" thickTop="1" x14ac:dyDescent="0.25">
      <c r="A36" s="32">
        <v>148.71</v>
      </c>
      <c r="B36" s="3"/>
      <c r="C36" s="21" t="s">
        <v>34</v>
      </c>
      <c r="D36" s="31">
        <f>'[1]receipts-payments analysis'!AI117</f>
        <v>0</v>
      </c>
      <c r="E36" s="32"/>
      <c r="F36" s="32"/>
      <c r="G36" s="3"/>
      <c r="I36" s="20"/>
      <c r="J36" s="20"/>
      <c r="K36" s="21"/>
      <c r="L36" s="31"/>
      <c r="M36" s="20"/>
      <c r="N36" s="20"/>
    </row>
    <row r="37" spans="1:14" ht="15" x14ac:dyDescent="0.25">
      <c r="A37" s="36">
        <f>A29+A35+A36</f>
        <v>12473.499999999998</v>
      </c>
      <c r="B37" s="3"/>
      <c r="C37" s="37" t="s">
        <v>35</v>
      </c>
      <c r="D37" s="36">
        <f>D29+D35+D36</f>
        <v>9723.7999999999993</v>
      </c>
      <c r="E37" s="36">
        <f>E29+E35</f>
        <v>11098</v>
      </c>
      <c r="F37" s="36">
        <f>E37-D37</f>
        <v>1374.2000000000007</v>
      </c>
      <c r="G37" s="3"/>
      <c r="I37" s="20"/>
      <c r="J37" s="38"/>
      <c r="K37" s="20"/>
      <c r="L37" s="20"/>
      <c r="M37" s="20"/>
      <c r="N37" s="20"/>
    </row>
    <row r="38" spans="1:14" ht="15" x14ac:dyDescent="0.25">
      <c r="A38" s="39"/>
      <c r="B38" s="3"/>
      <c r="C38" s="40" t="s">
        <v>36</v>
      </c>
      <c r="D38" s="39">
        <f>D12-D37</f>
        <v>10984.54</v>
      </c>
      <c r="E38" s="39"/>
      <c r="F38" s="39"/>
      <c r="G38" s="3"/>
      <c r="I38" s="20"/>
      <c r="J38" s="38"/>
      <c r="K38" s="20"/>
      <c r="L38" s="20"/>
      <c r="M38" s="20"/>
      <c r="N38" s="20"/>
    </row>
    <row r="39" spans="1:14" ht="15" x14ac:dyDescent="0.25">
      <c r="A39" s="39"/>
      <c r="B39" s="3"/>
      <c r="C39" s="40"/>
      <c r="D39" s="39"/>
      <c r="E39" s="39"/>
      <c r="F39" s="39"/>
      <c r="G39" s="3"/>
      <c r="I39" s="20"/>
      <c r="J39" s="38"/>
      <c r="K39" s="20"/>
      <c r="L39" s="20"/>
      <c r="M39" s="20"/>
      <c r="N39" s="20"/>
    </row>
    <row r="40" spans="1:14" ht="15" x14ac:dyDescent="0.25">
      <c r="A40" s="41"/>
      <c r="B40" s="3"/>
      <c r="C40" s="14" t="s">
        <v>37</v>
      </c>
      <c r="D40" s="13"/>
      <c r="E40" s="13"/>
      <c r="F40" s="3"/>
      <c r="G40" s="3"/>
      <c r="I40" s="20"/>
      <c r="J40" s="42"/>
      <c r="K40" s="20"/>
      <c r="L40" s="20"/>
    </row>
    <row r="41" spans="1:14" ht="15" x14ac:dyDescent="0.25">
      <c r="A41" s="15"/>
      <c r="B41" s="3"/>
      <c r="C41" s="3" t="s">
        <v>38</v>
      </c>
      <c r="D41" s="43">
        <f>'[1]Bank precept account'!E33</f>
        <v>10839.51</v>
      </c>
      <c r="E41" s="13"/>
      <c r="F41" s="9"/>
      <c r="G41" s="56"/>
      <c r="I41" s="20"/>
      <c r="J41" s="38"/>
      <c r="K41" s="20"/>
      <c r="L41" s="20"/>
      <c r="M41" s="44"/>
    </row>
    <row r="42" spans="1:14" ht="15" x14ac:dyDescent="0.25">
      <c r="A42" s="45"/>
      <c r="B42" s="12"/>
      <c r="C42" s="3" t="s">
        <v>39</v>
      </c>
      <c r="D42" s="43">
        <f>'[1]Bank treasurers account'!F60</f>
        <v>145.0300000000002</v>
      </c>
      <c r="E42" s="46"/>
      <c r="F42" s="13"/>
      <c r="G42" s="57"/>
      <c r="I42" s="20"/>
      <c r="J42" s="47"/>
      <c r="K42" s="20"/>
      <c r="L42" s="20"/>
    </row>
    <row r="43" spans="1:14" ht="15" x14ac:dyDescent="0.25">
      <c r="A43" s="48"/>
      <c r="B43" s="13"/>
      <c r="C43" s="19" t="s">
        <v>40</v>
      </c>
      <c r="D43" s="49">
        <f>SUM(D41:D42)</f>
        <v>10984.54</v>
      </c>
      <c r="E43" s="13"/>
      <c r="F43" s="13"/>
      <c r="G43" s="50"/>
      <c r="I43" s="20"/>
      <c r="J43" s="20"/>
      <c r="K43" s="20"/>
      <c r="L43" s="20"/>
    </row>
    <row r="44" spans="1:14" ht="15" x14ac:dyDescent="0.25">
      <c r="A44" s="41"/>
      <c r="B44" s="13"/>
      <c r="C44" s="14" t="s">
        <v>41</v>
      </c>
      <c r="D44" s="43"/>
      <c r="E44" s="3"/>
      <c r="F44" s="3"/>
      <c r="G44" s="50"/>
    </row>
    <row r="45" spans="1:14" ht="15" x14ac:dyDescent="0.25">
      <c r="A45" s="48"/>
      <c r="B45" s="12"/>
      <c r="C45" s="3" t="s">
        <v>42</v>
      </c>
      <c r="D45" s="43"/>
      <c r="E45" s="12"/>
      <c r="F45" s="3"/>
      <c r="G45" s="3"/>
    </row>
    <row r="46" spans="1:14" ht="15" x14ac:dyDescent="0.25">
      <c r="A46" s="48"/>
      <c r="B46" s="12"/>
      <c r="C46" s="3" t="s">
        <v>43</v>
      </c>
      <c r="D46" s="18">
        <v>0</v>
      </c>
      <c r="E46" s="12"/>
      <c r="F46" s="3"/>
      <c r="G46" s="3"/>
    </row>
    <row r="47" spans="1:14" ht="15" x14ac:dyDescent="0.25">
      <c r="A47" s="51"/>
      <c r="B47" s="52"/>
      <c r="C47" s="3" t="s">
        <v>44</v>
      </c>
      <c r="D47" s="29"/>
      <c r="E47" s="3"/>
      <c r="F47" s="3"/>
      <c r="G47" s="3"/>
    </row>
    <row r="48" spans="1:14" ht="15" x14ac:dyDescent="0.25">
      <c r="A48" s="3"/>
      <c r="B48" s="3"/>
      <c r="C48" s="21" t="s">
        <v>45</v>
      </c>
      <c r="D48" s="53">
        <f>D43-SUM(D47:D47)</f>
        <v>10984.54</v>
      </c>
      <c r="E48" s="3"/>
      <c r="F48" s="3"/>
      <c r="G48" s="3"/>
    </row>
    <row r="49" spans="1:7" ht="15" x14ac:dyDescent="0.25">
      <c r="A49" s="3"/>
      <c r="B49" s="54"/>
      <c r="C49" s="3"/>
      <c r="D49" s="55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</sheetData>
  <pageMargins left="0.7" right="0.7" top="0.75" bottom="0.75" header="0.3" footer="0.3"/>
  <pageSetup paperSize="9" orientation="portrait" r:id="rId1"/>
  <ignoredErrors>
    <ignoredError sqref="F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2024-03-04T14:22:13Z</cp:lastPrinted>
  <dcterms:created xsi:type="dcterms:W3CDTF">2024-02-27T14:55:44Z</dcterms:created>
  <dcterms:modified xsi:type="dcterms:W3CDTF">2024-03-04T14:24:04Z</dcterms:modified>
</cp:coreProperties>
</file>